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19440" windowHeight="12285"/>
  </bookViews>
  <sheets>
    <sheet name="лот2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лот2!$A:$G</definedName>
    <definedName name="_xlnm.Print_Area" localSheetId="0">лот2!$A$1:$J$41</definedName>
  </definedNames>
  <calcPr calcId="152511"/>
</workbook>
</file>

<file path=xl/calcChain.xml><?xml version="1.0" encoding="utf-8"?>
<calcChain xmlns="http://schemas.openxmlformats.org/spreadsheetml/2006/main">
  <c r="J33" i="3"/>
  <c r="J32"/>
  <c r="J31"/>
  <c r="J30"/>
  <c r="J29"/>
  <c r="J27"/>
  <c r="J26"/>
  <c r="J25"/>
  <c r="J24"/>
  <c r="J23"/>
  <c r="J21"/>
  <c r="J20"/>
  <c r="J19"/>
  <c r="J18"/>
  <c r="J17"/>
  <c r="J16"/>
  <c r="J15"/>
  <c r="I15"/>
  <c r="I16"/>
  <c r="I17"/>
  <c r="I18"/>
  <c r="I19"/>
  <c r="I20"/>
  <c r="I21"/>
  <c r="I23"/>
  <c r="I24"/>
  <c r="I25"/>
  <c r="I26"/>
  <c r="I27"/>
  <c r="I29"/>
  <c r="I30"/>
  <c r="I31"/>
  <c r="I32"/>
  <c r="I33"/>
  <c r="J14" l="1"/>
  <c r="J22"/>
  <c r="J34" s="1"/>
  <c r="J36" s="1"/>
  <c r="J28"/>
  <c r="I28"/>
  <c r="I14"/>
  <c r="I22"/>
  <c r="I34" l="1"/>
  <c r="I36" s="1"/>
  <c r="L34" l="1"/>
  <c r="M34" s="1"/>
</calcChain>
</file>

<file path=xl/sharedStrings.xml><?xml version="1.0" encoding="utf-8"?>
<sst xmlns="http://schemas.openxmlformats.org/spreadsheetml/2006/main" count="67" uniqueCount="61">
  <si>
    <t>месяцы</t>
  </si>
  <si>
    <t>Площадь жилых помещений</t>
  </si>
  <si>
    <t>Общая годовая стоимость работ по многоквартирным домам</t>
  </si>
  <si>
    <t>раз(а) в год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</si>
  <si>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</si>
  <si>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</si>
  <si>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18. Аварийное обслуживание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</si>
  <si>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</si>
  <si>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</si>
  <si>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</si>
  <si>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</si>
  <si>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раз(а) в неделю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</si>
  <si>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</si>
  <si>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</si>
  <si>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</si>
  <si>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раз(а) в месяц</t>
  </si>
  <si>
    <t>4. Мытье и протирка закрывающих устройств мусоропровода</t>
  </si>
  <si>
    <t>3. Очистка и влажная уборка мусорных камер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</si>
  <si>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</si>
  <si>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</si>
  <si>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</si>
  <si>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</si>
  <si>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</si>
  <si>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</si>
  <si>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</si>
  <si>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</si>
  <si>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</si>
  <si>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 xml:space="preserve">2. Сухая и влажная уборка полов кабины лифта </t>
  </si>
  <si>
    <t xml:space="preserve">13. Выявление деформации и повреждений водоотводящих устройств и оборудования, 
</t>
  </si>
  <si>
    <t xml:space="preserve">14.Контроль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</si>
  <si>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15.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</si>
  <si>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6. Уборка мусора на контейнерных площадках (помойных ям)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</si>
  <si>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</si>
  <si>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</si>
  <si>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</si>
  <si>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</si>
  <si>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>11. Очистка выгребных ям (для деревянных неблагоустроенных зданий)</t>
  </si>
  <si>
    <t>19. Ремонт кровли, крылец, козырьков, деревянных тротуаров</t>
  </si>
  <si>
    <t xml:space="preserve">12. Сезонный осмотр конструкций здания( фасадов, стен, фундаментов, кровли)
</t>
  </si>
  <si>
    <t>17.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внутреннего водостока,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отложений,  удаление воздуха из системы отопления.</t>
  </si>
  <si>
    <t xml:space="preserve">5. Уборка мусора с придомовой территории </t>
  </si>
  <si>
    <t>1 раз(а) в 2 недели</t>
  </si>
  <si>
    <t>2 раз(а) в неделю</t>
  </si>
  <si>
    <t>2 раз(а) в год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</si>
  <si>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</si>
  <si>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</si>
  <si>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деревянный не благоустроенный без канализации и центр отопления</t>
  </si>
  <si>
    <t>16.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отопления, смена отдельных участков трубопроводов по необходимости.
Заделка щелей в печах, оштукатуривание, прочистка дымохода.</t>
  </si>
  <si>
    <t>3 раз(а) в неделю контейнера (6 раз в год - помойницы)</t>
  </si>
  <si>
    <t xml:space="preserve">Стоимость на 1 кв. м. общей площади (руб./мес.)         (размер платы в месяц на 1 кв. м.)  </t>
  </si>
  <si>
    <t>20. Дератизация</t>
  </si>
  <si>
    <t>21. Дезинсекция</t>
  </si>
  <si>
    <t>2</t>
  </si>
  <si>
    <t>Приложение № 4</t>
  </si>
  <si>
    <t>12</t>
  </si>
  <si>
    <t>Баумана, ул,</t>
  </si>
  <si>
    <t>Трамвайная</t>
  </si>
  <si>
    <t>336,3</t>
  </si>
  <si>
    <t>347,2</t>
  </si>
  <si>
    <t>Жилой район Соломбальский тер. округ</t>
  </si>
  <si>
    <t>Лот №2</t>
  </si>
</sst>
</file>

<file path=xl/styles.xml><?xml version="1.0" encoding="utf-8"?>
<styleSheet xmlns="http://schemas.openxmlformats.org/spreadsheetml/2006/main">
  <fonts count="16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66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center" vertical="top"/>
    </xf>
    <xf numFmtId="4" fontId="10" fillId="2" borderId="5" xfId="0" applyNumberFormat="1" applyFont="1" applyFill="1" applyBorder="1" applyAlignment="1">
      <alignment horizontal="center"/>
    </xf>
    <xf numFmtId="4" fontId="10" fillId="2" borderId="12" xfId="0" applyNumberFormat="1" applyFont="1" applyFill="1" applyBorder="1" applyAlignment="1">
      <alignment horizontal="center" vertical="center"/>
    </xf>
    <xf numFmtId="4" fontId="10" fillId="2" borderId="5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0" fontId="11" fillId="0" borderId="0" xfId="0" applyNumberFormat="1" applyFont="1" applyAlignment="1"/>
    <xf numFmtId="0" fontId="6" fillId="0" borderId="0" xfId="0" applyFont="1" applyAlignment="1">
      <alignment horizontal="right"/>
    </xf>
    <xf numFmtId="4" fontId="2" fillId="0" borderId="0" xfId="0" applyNumberFormat="1" applyFont="1" applyAlignment="1"/>
    <xf numFmtId="4" fontId="8" fillId="2" borderId="0" xfId="0" applyNumberFormat="1" applyFont="1" applyFill="1" applyBorder="1" applyAlignment="1">
      <alignment horizontal="center" vertical="center"/>
    </xf>
    <xf numFmtId="49" fontId="13" fillId="2" borderId="14" xfId="0" applyNumberFormat="1" applyFont="1" applyFill="1" applyBorder="1" applyAlignment="1">
      <alignment horizontal="left" wrapText="1"/>
    </xf>
    <xf numFmtId="49" fontId="13" fillId="2" borderId="15" xfId="0" applyNumberFormat="1" applyFont="1" applyFill="1" applyBorder="1" applyAlignment="1">
      <alignment horizontal="left" wrapText="1"/>
    </xf>
    <xf numFmtId="4" fontId="8" fillId="2" borderId="0" xfId="0" applyNumberFormat="1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/>
    <xf numFmtId="4" fontId="15" fillId="2" borderId="5" xfId="0" applyNumberFormat="1" applyFont="1" applyFill="1" applyBorder="1" applyAlignment="1">
      <alignment horizontal="center" vertical="top"/>
    </xf>
    <xf numFmtId="4" fontId="14" fillId="2" borderId="1" xfId="0" applyNumberFormat="1" applyFont="1" applyFill="1" applyBorder="1" applyAlignment="1">
      <alignment horizontal="center"/>
    </xf>
    <xf numFmtId="4" fontId="14" fillId="2" borderId="1" xfId="0" applyNumberFormat="1" applyFont="1" applyFill="1" applyBorder="1" applyAlignment="1">
      <alignment horizontal="center" vertical="top"/>
    </xf>
    <xf numFmtId="4" fontId="14" fillId="2" borderId="1" xfId="0" applyNumberFormat="1" applyFont="1" applyFill="1" applyBorder="1" applyAlignment="1">
      <alignment horizontal="center" vertical="top" wrapText="1"/>
    </xf>
    <xf numFmtId="4" fontId="14" fillId="2" borderId="1" xfId="0" applyNumberFormat="1" applyFont="1" applyFill="1" applyBorder="1" applyAlignment="1">
      <alignment horizontal="center" wrapText="1"/>
    </xf>
    <xf numFmtId="4" fontId="14" fillId="2" borderId="12" xfId="0" applyNumberFormat="1" applyFont="1" applyFill="1" applyBorder="1" applyAlignment="1">
      <alignment horizontal="left" vertical="top"/>
    </xf>
    <xf numFmtId="4" fontId="14" fillId="2" borderId="13" xfId="0" applyNumberFormat="1" applyFont="1" applyFill="1" applyBorder="1" applyAlignment="1">
      <alignment horizontal="left" vertical="top"/>
    </xf>
    <xf numFmtId="4" fontId="15" fillId="2" borderId="5" xfId="0" applyNumberFormat="1" applyFont="1" applyFill="1" applyBorder="1" applyAlignment="1">
      <alignment horizontal="center" vertical="center"/>
    </xf>
    <xf numFmtId="4" fontId="15" fillId="2" borderId="0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Alignment="1">
      <alignment horizontal="right"/>
    </xf>
    <xf numFmtId="4" fontId="14" fillId="2" borderId="5" xfId="0" applyNumberFormat="1" applyFont="1" applyFill="1" applyBorder="1" applyAlignment="1">
      <alignment horizontal="center" vertical="center"/>
    </xf>
    <xf numFmtId="4" fontId="14" fillId="2" borderId="0" xfId="0" applyNumberFormat="1" applyFont="1" applyFill="1" applyBorder="1" applyAlignment="1">
      <alignment horizontal="center" vertical="center"/>
    </xf>
    <xf numFmtId="4" fontId="14" fillId="2" borderId="5" xfId="0" applyNumberFormat="1" applyFont="1" applyFill="1" applyBorder="1" applyAlignment="1">
      <alignment horizontal="center"/>
    </xf>
    <xf numFmtId="4" fontId="14" fillId="2" borderId="13" xfId="0" applyNumberFormat="1" applyFont="1" applyFill="1" applyBorder="1" applyAlignment="1">
      <alignment horizontal="center" vertical="center"/>
    </xf>
    <xf numFmtId="4" fontId="14" fillId="2" borderId="12" xfId="0" applyNumberFormat="1" applyFont="1" applyFill="1" applyBorder="1" applyAlignment="1">
      <alignment horizontal="center"/>
    </xf>
    <xf numFmtId="4" fontId="8" fillId="2" borderId="14" xfId="0" applyNumberFormat="1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/>
    </xf>
    <xf numFmtId="4" fontId="15" fillId="2" borderId="14" xfId="0" applyNumberFormat="1" applyFont="1" applyFill="1" applyBorder="1" applyAlignment="1">
      <alignment horizontal="center" vertical="center" wrapText="1"/>
    </xf>
    <xf numFmtId="4" fontId="8" fillId="2" borderId="6" xfId="0" applyNumberFormat="1" applyFont="1" applyFill="1" applyBorder="1" applyAlignment="1">
      <alignment horizontal="left" vertical="top"/>
    </xf>
    <xf numFmtId="4" fontId="8" fillId="2" borderId="7" xfId="0" applyNumberFormat="1" applyFont="1" applyFill="1" applyBorder="1" applyAlignment="1">
      <alignment horizontal="left" vertical="top"/>
    </xf>
    <xf numFmtId="4" fontId="8" fillId="2" borderId="8" xfId="0" applyNumberFormat="1" applyFont="1" applyFill="1" applyBorder="1" applyAlignment="1">
      <alignment horizontal="left" vertical="top"/>
    </xf>
    <xf numFmtId="4" fontId="4" fillId="2" borderId="1" xfId="0" applyNumberFormat="1" applyFont="1" applyFill="1" applyBorder="1" applyAlignment="1">
      <alignment horizontal="left" vertical="top"/>
    </xf>
    <xf numFmtId="4" fontId="8" fillId="2" borderId="3" xfId="0" applyNumberFormat="1" applyFont="1" applyFill="1" applyBorder="1" applyAlignment="1">
      <alignment horizontal="center" vertical="top" wrapText="1"/>
    </xf>
    <xf numFmtId="4" fontId="8" fillId="2" borderId="2" xfId="0" applyNumberFormat="1" applyFont="1" applyFill="1" applyBorder="1" applyAlignment="1">
      <alignment horizontal="center" vertical="top" wrapText="1"/>
    </xf>
    <xf numFmtId="4" fontId="8" fillId="2" borderId="4" xfId="0" applyNumberFormat="1" applyFont="1" applyFill="1" applyBorder="1" applyAlignment="1">
      <alignment horizontal="center" vertical="top" wrapText="1"/>
    </xf>
    <xf numFmtId="4" fontId="14" fillId="2" borderId="14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left" vertical="top" wrapText="1"/>
    </xf>
    <xf numFmtId="4" fontId="4" fillId="2" borderId="3" xfId="0" applyNumberFormat="1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left" vertical="top" wrapText="1"/>
    </xf>
    <xf numFmtId="4" fontId="8" fillId="2" borderId="9" xfId="0" applyNumberFormat="1" applyFont="1" applyFill="1" applyBorder="1" applyAlignment="1">
      <alignment horizontal="left" vertical="center" wrapText="1"/>
    </xf>
    <xf numFmtId="4" fontId="8" fillId="2" borderId="10" xfId="0" applyNumberFormat="1" applyFont="1" applyFill="1" applyBorder="1" applyAlignment="1">
      <alignment horizontal="left" vertical="center" wrapText="1"/>
    </xf>
    <xf numFmtId="4" fontId="8" fillId="2" borderId="11" xfId="0" applyNumberFormat="1" applyFont="1" applyFill="1" applyBorder="1" applyAlignment="1">
      <alignment horizontal="left" vertical="center" wrapText="1"/>
    </xf>
    <xf numFmtId="4" fontId="8" fillId="2" borderId="3" xfId="0" applyNumberFormat="1" applyFont="1" applyFill="1" applyBorder="1" applyAlignment="1">
      <alignment horizontal="center" vertical="top"/>
    </xf>
    <xf numFmtId="4" fontId="8" fillId="2" borderId="2" xfId="0" applyNumberFormat="1" applyFont="1" applyFill="1" applyBorder="1" applyAlignment="1">
      <alignment horizontal="center" vertical="top"/>
    </xf>
    <xf numFmtId="4" fontId="8" fillId="2" borderId="4" xfId="0" applyNumberFormat="1" applyFont="1" applyFill="1" applyBorder="1" applyAlignment="1">
      <alignment horizontal="center" vertical="top"/>
    </xf>
    <xf numFmtId="4" fontId="8" fillId="2" borderId="13" xfId="0" applyNumberFormat="1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center"/>
    </xf>
    <xf numFmtId="4" fontId="8" fillId="2" borderId="9" xfId="0" applyNumberFormat="1" applyFont="1" applyFill="1" applyBorder="1" applyAlignment="1">
      <alignment horizontal="center" vertical="top"/>
    </xf>
    <xf numFmtId="4" fontId="8" fillId="2" borderId="10" xfId="0" applyNumberFormat="1" applyFont="1" applyFill="1" applyBorder="1" applyAlignment="1">
      <alignment horizontal="center" vertical="top"/>
    </xf>
    <xf numFmtId="4" fontId="8" fillId="2" borderId="11" xfId="0" applyNumberFormat="1" applyFont="1" applyFill="1" applyBorder="1" applyAlignment="1">
      <alignment horizontal="center" vertical="top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6"/>
  <sheetViews>
    <sheetView tabSelected="1" view="pageBreakPreview" topLeftCell="A19" zoomScale="90" zoomScaleNormal="100" zoomScaleSheetLayoutView="90" workbookViewId="0">
      <selection activeCell="H13" sqref="H13"/>
    </sheetView>
  </sheetViews>
  <sheetFormatPr defaultRowHeight="12.75"/>
  <cols>
    <col min="1" max="1" width="9.140625" style="6" customWidth="1"/>
    <col min="2" max="5" width="9.140625" style="6"/>
    <col min="6" max="6" width="20.7109375" style="6" customWidth="1"/>
    <col min="7" max="7" width="17.28515625" style="24" customWidth="1"/>
    <col min="8" max="8" width="14.28515625" style="34" customWidth="1"/>
    <col min="9" max="10" width="9.28515625" style="7" customWidth="1"/>
    <col min="11" max="11" width="13.28515625" customWidth="1"/>
    <col min="12" max="12" width="13.5703125" customWidth="1"/>
  </cols>
  <sheetData>
    <row r="1" spans="1:22" s="1" customFormat="1" ht="16.5" customHeight="1">
      <c r="A1" s="62" t="s">
        <v>25</v>
      </c>
      <c r="B1" s="62"/>
      <c r="C1" s="62"/>
      <c r="D1" s="62"/>
      <c r="E1" s="62"/>
      <c r="F1" s="62"/>
      <c r="G1" s="62"/>
      <c r="H1" s="3"/>
      <c r="I1" s="16"/>
      <c r="J1" s="17" t="s">
        <v>53</v>
      </c>
    </row>
    <row r="2" spans="1:22" s="1" customFormat="1" ht="16.5" customHeight="1">
      <c r="A2" s="62" t="s">
        <v>24</v>
      </c>
      <c r="B2" s="62"/>
      <c r="C2" s="62"/>
      <c r="D2" s="62"/>
      <c r="E2" s="62"/>
      <c r="F2" s="62"/>
      <c r="G2" s="62"/>
      <c r="H2" s="3"/>
      <c r="I2" s="4"/>
      <c r="J2" s="4"/>
    </row>
    <row r="3" spans="1:22" s="1" customFormat="1" ht="16.5" customHeight="1">
      <c r="A3" s="62" t="s">
        <v>23</v>
      </c>
      <c r="B3" s="62"/>
      <c r="C3" s="62"/>
      <c r="D3" s="62"/>
      <c r="E3" s="62"/>
      <c r="F3" s="62"/>
      <c r="G3" s="62"/>
      <c r="H3" s="3"/>
      <c r="I3" s="4"/>
      <c r="J3" s="4"/>
    </row>
    <row r="4" spans="1:22" s="1" customFormat="1" ht="16.5" customHeight="1">
      <c r="A4" s="62" t="s">
        <v>22</v>
      </c>
      <c r="B4" s="62"/>
      <c r="C4" s="62"/>
      <c r="D4" s="62"/>
      <c r="E4" s="62"/>
      <c r="F4" s="62"/>
      <c r="G4" s="62"/>
      <c r="H4" s="34"/>
      <c r="I4" s="7"/>
      <c r="J4" s="7"/>
    </row>
    <row r="5" spans="1:22" s="1" customFormat="1">
      <c r="A5" s="5" t="s">
        <v>60</v>
      </c>
      <c r="B5" s="5" t="s">
        <v>59</v>
      </c>
      <c r="C5" s="6"/>
      <c r="D5" s="6"/>
      <c r="E5" s="6"/>
      <c r="F5" s="6"/>
      <c r="G5" s="24"/>
      <c r="H5" s="34"/>
      <c r="I5" s="7"/>
      <c r="J5" s="7"/>
    </row>
    <row r="6" spans="1:22" s="1" customFormat="1" ht="15.75" customHeight="1">
      <c r="A6" s="41" t="s">
        <v>21</v>
      </c>
      <c r="B6" s="41"/>
      <c r="C6" s="41"/>
      <c r="D6" s="41"/>
      <c r="E6" s="41"/>
      <c r="F6" s="41"/>
      <c r="G6" s="40" t="s">
        <v>20</v>
      </c>
      <c r="H6" s="41"/>
      <c r="I6" s="41"/>
      <c r="J6" s="41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spans="1:22" s="8" customFormat="1" ht="56.25" customHeight="1">
      <c r="A7" s="41"/>
      <c r="B7" s="41"/>
      <c r="C7" s="41"/>
      <c r="D7" s="41"/>
      <c r="E7" s="41"/>
      <c r="F7" s="41"/>
      <c r="G7" s="42" t="s">
        <v>19</v>
      </c>
      <c r="H7" s="50" t="s">
        <v>46</v>
      </c>
      <c r="I7" s="20" t="s">
        <v>55</v>
      </c>
      <c r="J7" s="20" t="s">
        <v>56</v>
      </c>
    </row>
    <row r="8" spans="1:22" s="8" customFormat="1">
      <c r="A8" s="41"/>
      <c r="B8" s="41"/>
      <c r="C8" s="41"/>
      <c r="D8" s="41"/>
      <c r="E8" s="41"/>
      <c r="F8" s="41"/>
      <c r="G8" s="42"/>
      <c r="H8" s="50"/>
      <c r="I8" s="20" t="s">
        <v>54</v>
      </c>
      <c r="J8" s="20" t="s">
        <v>52</v>
      </c>
    </row>
    <row r="9" spans="1:22" s="1" customFormat="1">
      <c r="A9" s="63" t="s">
        <v>18</v>
      </c>
      <c r="B9" s="64"/>
      <c r="C9" s="64"/>
      <c r="D9" s="64"/>
      <c r="E9" s="64"/>
      <c r="F9" s="65"/>
      <c r="G9" s="25"/>
      <c r="H9" s="37">
        <v>0</v>
      </c>
      <c r="I9" s="12">
        <v>0</v>
      </c>
      <c r="J9" s="12">
        <v>0</v>
      </c>
    </row>
    <row r="10" spans="1:22" s="1" customFormat="1">
      <c r="A10" s="46" t="s">
        <v>26</v>
      </c>
      <c r="B10" s="46"/>
      <c r="C10" s="46"/>
      <c r="D10" s="46"/>
      <c r="E10" s="46"/>
      <c r="F10" s="46"/>
      <c r="G10" s="26" t="s">
        <v>11</v>
      </c>
      <c r="H10" s="26">
        <v>0</v>
      </c>
      <c r="I10" s="10">
        <v>0</v>
      </c>
      <c r="J10" s="10">
        <v>0</v>
      </c>
    </row>
    <row r="11" spans="1:22" s="1" customFormat="1">
      <c r="A11" s="46" t="s">
        <v>27</v>
      </c>
      <c r="B11" s="46"/>
      <c r="C11" s="46"/>
      <c r="D11" s="46"/>
      <c r="E11" s="46"/>
      <c r="F11" s="46"/>
      <c r="G11" s="26" t="s">
        <v>11</v>
      </c>
      <c r="H11" s="26">
        <v>0</v>
      </c>
      <c r="I11" s="10">
        <v>0</v>
      </c>
      <c r="J11" s="10">
        <v>0</v>
      </c>
    </row>
    <row r="12" spans="1:22" s="1" customFormat="1">
      <c r="A12" s="46" t="s">
        <v>17</v>
      </c>
      <c r="B12" s="46"/>
      <c r="C12" s="46"/>
      <c r="D12" s="46"/>
      <c r="E12" s="46"/>
      <c r="F12" s="46"/>
      <c r="G12" s="26" t="s">
        <v>11</v>
      </c>
      <c r="H12" s="26">
        <v>0</v>
      </c>
      <c r="I12" s="10">
        <v>0</v>
      </c>
      <c r="J12" s="10">
        <v>0</v>
      </c>
    </row>
    <row r="13" spans="1:22" s="1" customFormat="1">
      <c r="A13" s="46" t="s">
        <v>16</v>
      </c>
      <c r="B13" s="46"/>
      <c r="C13" s="46"/>
      <c r="D13" s="46"/>
      <c r="E13" s="46"/>
      <c r="F13" s="46"/>
      <c r="G13" s="26" t="s">
        <v>15</v>
      </c>
      <c r="H13" s="26">
        <v>0</v>
      </c>
      <c r="I13" s="10">
        <v>0</v>
      </c>
      <c r="J13" s="10">
        <v>0</v>
      </c>
    </row>
    <row r="14" spans="1:22" s="1" customFormat="1" ht="23.85" customHeight="1">
      <c r="A14" s="47" t="s">
        <v>14</v>
      </c>
      <c r="B14" s="48"/>
      <c r="C14" s="48"/>
      <c r="D14" s="48"/>
      <c r="E14" s="48"/>
      <c r="F14" s="49"/>
      <c r="G14" s="27"/>
      <c r="H14" s="26">
        <v>11.129999999999999</v>
      </c>
      <c r="I14" s="9">
        <f t="shared" ref="I14:J14" si="0">SUM(I15:I21)</f>
        <v>44916.228000000003</v>
      </c>
      <c r="J14" s="9">
        <f t="shared" si="0"/>
        <v>46372.031999999999</v>
      </c>
    </row>
    <row r="15" spans="1:22" s="1" customFormat="1">
      <c r="A15" s="46" t="s">
        <v>40</v>
      </c>
      <c r="B15" s="46"/>
      <c r="C15" s="46"/>
      <c r="D15" s="46"/>
      <c r="E15" s="46"/>
      <c r="F15" s="46"/>
      <c r="G15" s="26" t="s">
        <v>41</v>
      </c>
      <c r="H15" s="26">
        <v>0.95</v>
      </c>
      <c r="I15" s="10">
        <f t="shared" ref="I15:J15" si="1">0.95*12*I35</f>
        <v>3833.8199999999997</v>
      </c>
      <c r="J15" s="10">
        <f t="shared" si="1"/>
        <v>3958.0799999999995</v>
      </c>
    </row>
    <row r="16" spans="1:22" s="1" customFormat="1">
      <c r="A16" s="46" t="s">
        <v>31</v>
      </c>
      <c r="B16" s="46"/>
      <c r="C16" s="46"/>
      <c r="D16" s="46"/>
      <c r="E16" s="46"/>
      <c r="F16" s="46"/>
      <c r="G16" s="26" t="s">
        <v>13</v>
      </c>
      <c r="H16" s="26">
        <v>0.89</v>
      </c>
      <c r="I16" s="10">
        <f t="shared" ref="I16:J16" si="2">0.89*12*I35</f>
        <v>3591.6840000000002</v>
      </c>
      <c r="J16" s="10">
        <f t="shared" si="2"/>
        <v>3708.096</v>
      </c>
    </row>
    <row r="17" spans="1:10" s="1" customFormat="1">
      <c r="A17" s="46" t="s">
        <v>32</v>
      </c>
      <c r="B17" s="46"/>
      <c r="C17" s="46"/>
      <c r="D17" s="46"/>
      <c r="E17" s="46"/>
      <c r="F17" s="46"/>
      <c r="G17" s="26" t="s">
        <v>42</v>
      </c>
      <c r="H17" s="26">
        <v>0.38</v>
      </c>
      <c r="I17" s="10">
        <f t="shared" ref="I17:J17" si="3">0.38*12*I35</f>
        <v>1533.5280000000002</v>
      </c>
      <c r="J17" s="10">
        <f t="shared" si="3"/>
        <v>1583.2320000000002</v>
      </c>
    </row>
    <row r="18" spans="1:10" s="1" customFormat="1" ht="57.75" customHeight="1">
      <c r="A18" s="52" t="s">
        <v>33</v>
      </c>
      <c r="B18" s="53"/>
      <c r="C18" s="53"/>
      <c r="D18" s="53"/>
      <c r="E18" s="53"/>
      <c r="F18" s="54"/>
      <c r="G18" s="28" t="s">
        <v>12</v>
      </c>
      <c r="H18" s="26">
        <v>0.27</v>
      </c>
      <c r="I18" s="10">
        <f t="shared" ref="I18:J18" si="4">0.27*12*I35</f>
        <v>1089.6120000000001</v>
      </c>
      <c r="J18" s="10">
        <f t="shared" si="4"/>
        <v>1124.9280000000001</v>
      </c>
    </row>
    <row r="19" spans="1:10" s="1" customFormat="1" ht="23.25" customHeight="1">
      <c r="A19" s="51" t="s">
        <v>34</v>
      </c>
      <c r="B19" s="46"/>
      <c r="C19" s="46"/>
      <c r="D19" s="46"/>
      <c r="E19" s="46"/>
      <c r="F19" s="46"/>
      <c r="G19" s="26" t="s">
        <v>43</v>
      </c>
      <c r="H19" s="26">
        <v>0.05</v>
      </c>
      <c r="I19" s="10">
        <f t="shared" ref="I19:J19" si="5">0.05*12*I35</f>
        <v>201.78000000000003</v>
      </c>
      <c r="J19" s="10">
        <f t="shared" si="5"/>
        <v>208.32000000000002</v>
      </c>
    </row>
    <row r="20" spans="1:10" s="1" customFormat="1" ht="32.25">
      <c r="A20" s="46" t="s">
        <v>35</v>
      </c>
      <c r="B20" s="46"/>
      <c r="C20" s="46"/>
      <c r="D20" s="46"/>
      <c r="E20" s="46"/>
      <c r="F20" s="46"/>
      <c r="G20" s="29" t="s">
        <v>48</v>
      </c>
      <c r="H20" s="26">
        <v>3.89</v>
      </c>
      <c r="I20" s="10">
        <f t="shared" ref="I20:J20" si="6">3.89*12*I35</f>
        <v>15698.484</v>
      </c>
      <c r="J20" s="10">
        <f t="shared" si="6"/>
        <v>16207.296</v>
      </c>
    </row>
    <row r="21" spans="1:10" s="1" customFormat="1">
      <c r="A21" s="46" t="s">
        <v>36</v>
      </c>
      <c r="B21" s="46"/>
      <c r="C21" s="46"/>
      <c r="D21" s="46"/>
      <c r="E21" s="46"/>
      <c r="F21" s="46"/>
      <c r="G21" s="26" t="s">
        <v>4</v>
      </c>
      <c r="H21" s="26">
        <v>4.7</v>
      </c>
      <c r="I21" s="10">
        <f t="shared" ref="I21:J21" si="7">4.7*12*I35</f>
        <v>18967.320000000003</v>
      </c>
      <c r="J21" s="10">
        <f t="shared" si="7"/>
        <v>19582.080000000002</v>
      </c>
    </row>
    <row r="22" spans="1:10" s="1" customFormat="1" ht="13.5" customHeight="1">
      <c r="A22" s="47" t="s">
        <v>10</v>
      </c>
      <c r="B22" s="48"/>
      <c r="C22" s="48"/>
      <c r="D22" s="48"/>
      <c r="E22" s="48"/>
      <c r="F22" s="49"/>
      <c r="G22" s="27"/>
      <c r="H22" s="27">
        <v>3.23</v>
      </c>
      <c r="I22" s="11">
        <f t="shared" ref="I22:J22" si="8">SUM(I23:I27)</f>
        <v>13034.988000000001</v>
      </c>
      <c r="J22" s="11">
        <f t="shared" si="8"/>
        <v>13457.472</v>
      </c>
    </row>
    <row r="23" spans="1:10" s="1" customFormat="1">
      <c r="A23" s="51" t="s">
        <v>38</v>
      </c>
      <c r="B23" s="46"/>
      <c r="C23" s="46"/>
      <c r="D23" s="46"/>
      <c r="E23" s="46"/>
      <c r="F23" s="46"/>
      <c r="G23" s="26" t="s">
        <v>4</v>
      </c>
      <c r="H23" s="26">
        <v>1.02</v>
      </c>
      <c r="I23" s="10">
        <f t="shared" ref="I23:J23" si="9">1.02*12*I35</f>
        <v>4116.3119999999999</v>
      </c>
      <c r="J23" s="10">
        <f t="shared" si="9"/>
        <v>4249.7280000000001</v>
      </c>
    </row>
    <row r="24" spans="1:10" s="1" customFormat="1" ht="25.5" customHeight="1">
      <c r="A24" s="51" t="s">
        <v>28</v>
      </c>
      <c r="B24" s="46"/>
      <c r="C24" s="46"/>
      <c r="D24" s="46"/>
      <c r="E24" s="46"/>
      <c r="F24" s="46"/>
      <c r="G24" s="26" t="s">
        <v>3</v>
      </c>
      <c r="H24" s="26">
        <v>0</v>
      </c>
      <c r="I24" s="10">
        <f t="shared" ref="I24:J24" si="10">0*12*I35</f>
        <v>0</v>
      </c>
      <c r="J24" s="10">
        <f t="shared" si="10"/>
        <v>0</v>
      </c>
    </row>
    <row r="25" spans="1:10" s="1" customFormat="1" ht="25.5" customHeight="1">
      <c r="A25" s="51" t="s">
        <v>29</v>
      </c>
      <c r="B25" s="51"/>
      <c r="C25" s="51"/>
      <c r="D25" s="51"/>
      <c r="E25" s="51"/>
      <c r="F25" s="51"/>
      <c r="G25" s="26" t="s">
        <v>8</v>
      </c>
      <c r="H25" s="26">
        <v>0</v>
      </c>
      <c r="I25" s="10">
        <f t="shared" ref="I25:J25" si="11">0*12*I35</f>
        <v>0</v>
      </c>
      <c r="J25" s="10">
        <f t="shared" si="11"/>
        <v>0</v>
      </c>
    </row>
    <row r="26" spans="1:10" s="1" customFormat="1" ht="57" customHeight="1">
      <c r="A26" s="51" t="s">
        <v>30</v>
      </c>
      <c r="B26" s="51"/>
      <c r="C26" s="51"/>
      <c r="D26" s="51"/>
      <c r="E26" s="51"/>
      <c r="F26" s="51"/>
      <c r="G26" s="28" t="s">
        <v>9</v>
      </c>
      <c r="H26" s="26">
        <v>0.04</v>
      </c>
      <c r="I26" s="10">
        <f t="shared" ref="I26:J26" si="12">0.04*12*I35</f>
        <v>161.42400000000001</v>
      </c>
      <c r="J26" s="10">
        <f t="shared" si="12"/>
        <v>166.65599999999998</v>
      </c>
    </row>
    <row r="27" spans="1:10" s="1" customFormat="1" ht="85.5" customHeight="1">
      <c r="A27" s="51" t="s">
        <v>47</v>
      </c>
      <c r="B27" s="51"/>
      <c r="C27" s="51"/>
      <c r="D27" s="51"/>
      <c r="E27" s="51"/>
      <c r="F27" s="51"/>
      <c r="G27" s="26" t="s">
        <v>8</v>
      </c>
      <c r="H27" s="26">
        <v>2.17</v>
      </c>
      <c r="I27" s="10">
        <f t="shared" ref="I27:J27" si="13">2.17*12*I35</f>
        <v>8757.2520000000004</v>
      </c>
      <c r="J27" s="10">
        <f t="shared" si="13"/>
        <v>9041.0879999999997</v>
      </c>
    </row>
    <row r="28" spans="1:10" s="1" customFormat="1">
      <c r="A28" s="58" t="s">
        <v>7</v>
      </c>
      <c r="B28" s="59"/>
      <c r="C28" s="59"/>
      <c r="D28" s="59"/>
      <c r="E28" s="59"/>
      <c r="F28" s="60"/>
      <c r="G28" s="27"/>
      <c r="H28" s="27">
        <v>7.3299999999999992</v>
      </c>
      <c r="I28" s="11">
        <f t="shared" ref="I28:J28" si="14">SUM(I29:I33)</f>
        <v>29580.948000000004</v>
      </c>
      <c r="J28" s="11">
        <f t="shared" si="14"/>
        <v>30539.712</v>
      </c>
    </row>
    <row r="29" spans="1:10" s="1" customFormat="1" ht="176.25" customHeight="1">
      <c r="A29" s="51" t="s">
        <v>39</v>
      </c>
      <c r="B29" s="51"/>
      <c r="C29" s="51"/>
      <c r="D29" s="51"/>
      <c r="E29" s="51"/>
      <c r="F29" s="51"/>
      <c r="G29" s="28" t="s">
        <v>44</v>
      </c>
      <c r="H29" s="26">
        <v>1.57</v>
      </c>
      <c r="I29" s="10">
        <f t="shared" ref="I29:J29" si="15">1.57*12*I35</f>
        <v>6335.8919999999998</v>
      </c>
      <c r="J29" s="10">
        <f t="shared" si="15"/>
        <v>6541.2479999999996</v>
      </c>
    </row>
    <row r="30" spans="1:10" s="1" customFormat="1" ht="84.75" customHeight="1">
      <c r="A30" s="46" t="s">
        <v>6</v>
      </c>
      <c r="B30" s="46"/>
      <c r="C30" s="46"/>
      <c r="D30" s="46"/>
      <c r="E30" s="46"/>
      <c r="F30" s="46"/>
      <c r="G30" s="28" t="s">
        <v>5</v>
      </c>
      <c r="H30" s="26">
        <v>1.85</v>
      </c>
      <c r="I30" s="10">
        <f t="shared" ref="I30:J30" si="16">1.85*12*I35</f>
        <v>7465.8600000000015</v>
      </c>
      <c r="J30" s="10">
        <f t="shared" si="16"/>
        <v>7707.8400000000011</v>
      </c>
    </row>
    <row r="31" spans="1:10" s="1" customFormat="1" ht="32.25">
      <c r="A31" s="46" t="s">
        <v>37</v>
      </c>
      <c r="B31" s="46"/>
      <c r="C31" s="46"/>
      <c r="D31" s="46"/>
      <c r="E31" s="46"/>
      <c r="F31" s="46"/>
      <c r="G31" s="29" t="s">
        <v>45</v>
      </c>
      <c r="H31" s="26">
        <v>2.1199999999999997</v>
      </c>
      <c r="I31" s="10">
        <f t="shared" ref="I31:J31" si="17">2.12*12*I35</f>
        <v>8555.4720000000016</v>
      </c>
      <c r="J31" s="10">
        <f t="shared" si="17"/>
        <v>8832.768</v>
      </c>
    </row>
    <row r="32" spans="1:10" s="1" customFormat="1">
      <c r="A32" s="46" t="s">
        <v>50</v>
      </c>
      <c r="B32" s="46"/>
      <c r="C32" s="46"/>
      <c r="D32" s="46"/>
      <c r="E32" s="46"/>
      <c r="F32" s="46"/>
      <c r="G32" s="26" t="s">
        <v>4</v>
      </c>
      <c r="H32" s="26">
        <v>1.36</v>
      </c>
      <c r="I32" s="10">
        <f t="shared" ref="I32:J32" si="18">1.36*12*I35</f>
        <v>5488.4160000000002</v>
      </c>
      <c r="J32" s="10">
        <f t="shared" si="18"/>
        <v>5666.3040000000001</v>
      </c>
    </row>
    <row r="33" spans="1:14" s="1" customFormat="1">
      <c r="A33" s="46" t="s">
        <v>51</v>
      </c>
      <c r="B33" s="46"/>
      <c r="C33" s="46"/>
      <c r="D33" s="46"/>
      <c r="E33" s="46"/>
      <c r="F33" s="46"/>
      <c r="G33" s="26" t="s">
        <v>8</v>
      </c>
      <c r="H33" s="26">
        <v>0.43</v>
      </c>
      <c r="I33" s="10">
        <f t="shared" ref="I33:J33" si="19">0.43*12*I35</f>
        <v>1735.308</v>
      </c>
      <c r="J33" s="10">
        <f t="shared" si="19"/>
        <v>1791.5519999999999</v>
      </c>
    </row>
    <row r="34" spans="1:14" s="1" customFormat="1">
      <c r="A34" s="43" t="s">
        <v>2</v>
      </c>
      <c r="B34" s="44"/>
      <c r="C34" s="44"/>
      <c r="D34" s="44"/>
      <c r="E34" s="44"/>
      <c r="F34" s="45"/>
      <c r="G34" s="30"/>
      <c r="H34" s="39"/>
      <c r="I34" s="13">
        <f t="shared" ref="I34:J34" si="20">I14+I22+I28</f>
        <v>87532.164000000004</v>
      </c>
      <c r="J34" s="13">
        <f t="shared" si="20"/>
        <v>90369.216</v>
      </c>
      <c r="K34" s="18"/>
      <c r="L34" s="18">
        <f>SUM(H34:K34)</f>
        <v>177901.38</v>
      </c>
      <c r="M34" s="1">
        <f>L34/12*0.05</f>
        <v>741.25575000000003</v>
      </c>
    </row>
    <row r="35" spans="1:14" s="15" customFormat="1">
      <c r="A35" s="61" t="s">
        <v>1</v>
      </c>
      <c r="B35" s="61"/>
      <c r="C35" s="61"/>
      <c r="D35" s="61"/>
      <c r="E35" s="61"/>
      <c r="F35" s="61"/>
      <c r="G35" s="31"/>
      <c r="H35" s="38"/>
      <c r="I35" s="21" t="s">
        <v>57</v>
      </c>
      <c r="J35" s="21" t="s">
        <v>58</v>
      </c>
      <c r="K35" s="1"/>
      <c r="L35" s="1"/>
      <c r="M35" s="1"/>
      <c r="N35" s="1"/>
    </row>
    <row r="36" spans="1:14" s="2" customFormat="1" ht="25.5" customHeight="1">
      <c r="A36" s="55" t="s">
        <v>49</v>
      </c>
      <c r="B36" s="56"/>
      <c r="C36" s="56"/>
      <c r="D36" s="56"/>
      <c r="E36" s="56"/>
      <c r="F36" s="57"/>
      <c r="G36" s="32"/>
      <c r="H36" s="35">
        <v>21.689999999999998</v>
      </c>
      <c r="I36" s="14">
        <f t="shared" ref="I36:J36" si="21">I34/12/I35</f>
        <v>21.69</v>
      </c>
      <c r="J36" s="14">
        <f t="shared" si="21"/>
        <v>21.69</v>
      </c>
      <c r="K36" s="15"/>
      <c r="L36" s="15"/>
      <c r="M36" s="15"/>
      <c r="N36" s="15"/>
    </row>
    <row r="37" spans="1:14" s="2" customFormat="1" ht="25.5" customHeight="1">
      <c r="A37" s="22"/>
      <c r="B37" s="22"/>
      <c r="C37" s="22"/>
      <c r="D37" s="22"/>
      <c r="E37" s="22"/>
      <c r="F37" s="22"/>
      <c r="G37" s="33"/>
      <c r="H37" s="23"/>
      <c r="I37" s="23"/>
      <c r="J37" s="23"/>
      <c r="K37" s="15"/>
      <c r="L37" s="15"/>
      <c r="M37" s="15"/>
      <c r="N37" s="15"/>
    </row>
    <row r="38" spans="1:14" s="2" customFormat="1" ht="15" customHeight="1">
      <c r="A38" s="22"/>
      <c r="B38" s="22"/>
      <c r="C38" s="22"/>
      <c r="D38" s="22"/>
      <c r="E38" s="22"/>
      <c r="F38" s="22"/>
      <c r="G38" s="33"/>
      <c r="H38" s="36"/>
      <c r="I38" s="23"/>
      <c r="J38" s="23"/>
      <c r="K38" s="15"/>
      <c r="L38" s="15"/>
      <c r="M38" s="15"/>
      <c r="N38" s="15"/>
    </row>
    <row r="39" spans="1:14" s="2" customFormat="1" ht="15.75" customHeight="1">
      <c r="A39" s="22"/>
      <c r="B39" s="22"/>
      <c r="C39" s="22"/>
      <c r="D39" s="22"/>
      <c r="E39" s="22"/>
      <c r="F39" s="22"/>
      <c r="G39" s="33"/>
      <c r="H39" s="36"/>
      <c r="I39" s="23"/>
      <c r="J39" s="23"/>
      <c r="K39" s="15"/>
      <c r="L39" s="15"/>
      <c r="M39" s="15"/>
      <c r="N39" s="15"/>
    </row>
    <row r="40" spans="1:14" s="2" customFormat="1" ht="25.5" customHeight="1">
      <c r="A40" s="22"/>
      <c r="B40" s="22"/>
      <c r="C40" s="22"/>
      <c r="D40" s="22"/>
      <c r="E40" s="22"/>
      <c r="F40" s="22"/>
      <c r="G40" s="33"/>
      <c r="H40" s="36"/>
      <c r="I40" s="23"/>
      <c r="J40" s="23"/>
      <c r="K40" s="15"/>
      <c r="L40" s="15"/>
      <c r="M40" s="15"/>
      <c r="N40" s="15"/>
    </row>
    <row r="41" spans="1:14" s="1" customFormat="1" ht="12.75" customHeight="1">
      <c r="A41" s="6"/>
      <c r="B41" s="6"/>
      <c r="C41" s="6"/>
      <c r="D41" s="6"/>
      <c r="E41" s="6"/>
      <c r="F41" s="6"/>
      <c r="G41" s="24"/>
      <c r="H41" s="34"/>
      <c r="I41" s="7"/>
      <c r="J41" s="7"/>
    </row>
    <row r="42" spans="1:14" s="1" customFormat="1" ht="12.75" hidden="1" customHeight="1">
      <c r="A42" s="6"/>
      <c r="B42" s="6"/>
      <c r="C42" s="6"/>
      <c r="D42" s="6"/>
      <c r="E42" s="6"/>
      <c r="F42" s="6"/>
      <c r="G42" s="24"/>
      <c r="H42" s="34"/>
      <c r="I42" s="7"/>
      <c r="J42" s="7"/>
    </row>
    <row r="43" spans="1:14" s="1" customFormat="1">
      <c r="A43" s="6"/>
      <c r="B43" s="6"/>
      <c r="C43" s="6"/>
      <c r="D43" s="6"/>
      <c r="E43" s="6"/>
      <c r="F43" s="6"/>
      <c r="G43" s="24"/>
      <c r="H43" s="34"/>
      <c r="I43" s="7"/>
      <c r="J43" s="7"/>
    </row>
    <row r="44" spans="1:14" s="1" customFormat="1">
      <c r="A44" s="6"/>
      <c r="B44" s="6"/>
      <c r="C44" s="6"/>
      <c r="D44" s="6"/>
      <c r="E44" s="6"/>
      <c r="F44" s="6"/>
      <c r="G44" s="24"/>
      <c r="H44" s="34"/>
      <c r="I44" s="7"/>
      <c r="J44" s="7"/>
    </row>
    <row r="45" spans="1:14" s="1" customFormat="1">
      <c r="A45" s="6" t="s">
        <v>0</v>
      </c>
      <c r="B45" s="6">
        <v>12</v>
      </c>
      <c r="C45" s="6"/>
      <c r="D45" s="6"/>
      <c r="E45" s="6"/>
      <c r="F45" s="6"/>
      <c r="G45" s="24"/>
      <c r="H45" s="34"/>
      <c r="I45" s="7"/>
      <c r="J45" s="7"/>
    </row>
    <row r="46" spans="1:14" s="1" customFormat="1">
      <c r="A46" s="6"/>
      <c r="B46" s="6"/>
      <c r="C46" s="6"/>
      <c r="D46" s="6"/>
      <c r="E46" s="6"/>
      <c r="F46" s="6"/>
      <c r="G46" s="24"/>
      <c r="H46" s="34"/>
      <c r="I46" s="7"/>
      <c r="J46" s="7"/>
    </row>
  </sheetData>
  <mergeCells count="36">
    <mergeCell ref="A1:G1"/>
    <mergeCell ref="A2:G2"/>
    <mergeCell ref="A3:G3"/>
    <mergeCell ref="A4:G4"/>
    <mergeCell ref="A9:F9"/>
    <mergeCell ref="A36:F36"/>
    <mergeCell ref="A28:F28"/>
    <mergeCell ref="A29:F29"/>
    <mergeCell ref="A30:F30"/>
    <mergeCell ref="A33:F33"/>
    <mergeCell ref="A31:F31"/>
    <mergeCell ref="A32:F32"/>
    <mergeCell ref="A35:F35"/>
    <mergeCell ref="H7:H8"/>
    <mergeCell ref="H6:J6"/>
    <mergeCell ref="A27:F27"/>
    <mergeCell ref="A24:F24"/>
    <mergeCell ref="A16:F16"/>
    <mergeCell ref="A17:F17"/>
    <mergeCell ref="A18:F18"/>
    <mergeCell ref="A19:F19"/>
    <mergeCell ref="A20:F20"/>
    <mergeCell ref="A21:F21"/>
    <mergeCell ref="A22:F22"/>
    <mergeCell ref="A23:F23"/>
    <mergeCell ref="A25:F25"/>
    <mergeCell ref="A26:F26"/>
    <mergeCell ref="A6:F8"/>
    <mergeCell ref="G7:G8"/>
    <mergeCell ref="A34:F34"/>
    <mergeCell ref="A15:F15"/>
    <mergeCell ref="A10:F10"/>
    <mergeCell ref="A11:F11"/>
    <mergeCell ref="A12:F12"/>
    <mergeCell ref="A13:F13"/>
    <mergeCell ref="A14:F14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лот2</vt:lpstr>
      <vt:lpstr>Лист1</vt:lpstr>
      <vt:lpstr>лот2!Заголовки_для_печати</vt:lpstr>
      <vt:lpstr>лот2!Область_печати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alekseevaiv2</cp:lastModifiedBy>
  <cp:lastPrinted>2016-10-03T08:03:42Z</cp:lastPrinted>
  <dcterms:created xsi:type="dcterms:W3CDTF">2013-04-24T10:34:01Z</dcterms:created>
  <dcterms:modified xsi:type="dcterms:W3CDTF">2016-10-05T12:45:51Z</dcterms:modified>
</cp:coreProperties>
</file>